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lsorg.sharepoint.com/sites/ACLS-VP-DJG/Shared Documents/Digital Justice Grant 23-24/Digital Justice Webpage/Supplementary Resources/"/>
    </mc:Choice>
  </mc:AlternateContent>
  <xr:revisionPtr revIDLastSave="0" documentId="8_{558F22AC-4C76-49B7-89BE-091D1F180D0E}" xr6:coauthVersionLast="47" xr6:coauthVersionMax="47" xr10:uidLastSave="{00000000-0000-0000-0000-000000000000}"/>
  <bookViews>
    <workbookView xWindow="-90" yWindow="-90" windowWidth="19380" windowHeight="9765" xr2:uid="{00000000-000D-0000-FFFF-FFFF00000000}"/>
  </bookViews>
  <sheets>
    <sheet name="DJ Seed Grant" sheetId="1" r:id="rId1"/>
    <sheet name="DJ Development Grant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3" l="1"/>
  <c r="F45" i="3"/>
  <c r="F48" i="3" s="1"/>
  <c r="F41" i="3"/>
  <c r="F7" i="3"/>
  <c r="F39" i="3"/>
  <c r="F38" i="3"/>
  <c r="F29" i="3"/>
  <c r="F37" i="3"/>
  <c r="F10" i="3"/>
  <c r="F9" i="3"/>
  <c r="F42" i="3" l="1"/>
  <c r="F34" i="3"/>
  <c r="F27" i="3"/>
  <c r="F20" i="3"/>
  <c r="F13" i="3"/>
  <c r="F30" i="1"/>
  <c r="F8" i="1"/>
  <c r="F7" i="1"/>
  <c r="F37" i="1"/>
  <c r="F36" i="1"/>
  <c r="F35" i="1"/>
  <c r="F38" i="1" s="1"/>
  <c r="F29" i="1"/>
  <c r="F14" i="1"/>
  <c r="F19" i="1" s="1"/>
  <c r="F28" i="1"/>
  <c r="F26" i="1"/>
  <c r="F6" i="1"/>
  <c r="F50" i="3" l="1"/>
  <c r="F52" i="3"/>
  <c r="F33" i="1"/>
  <c r="F12" i="1"/>
  <c r="F39" i="1" s="1"/>
  <c r="F41" i="1" s="1"/>
</calcChain>
</file>

<file path=xl/sharedStrings.xml><?xml version="1.0" encoding="utf-8"?>
<sst xmlns="http://schemas.openxmlformats.org/spreadsheetml/2006/main" count="127" uniqueCount="93">
  <si>
    <t xml:space="preserve">ACLS Digital Justice Seed Grant </t>
  </si>
  <si>
    <t>Cateogory</t>
  </si>
  <si>
    <t xml:space="preserve">Description </t>
  </si>
  <si>
    <t xml:space="preserve">Time Period </t>
  </si>
  <si>
    <t xml:space="preserve">Rate </t>
  </si>
  <si>
    <t xml:space="preserve">Cost </t>
  </si>
  <si>
    <t xml:space="preserve">Personnel Salary, Wages, Benefits </t>
  </si>
  <si>
    <t xml:space="preserve">Dr. A. Yi, University of X (Project Director): 1 course release, 12.5% of salary @ 80000/yr </t>
  </si>
  <si>
    <t xml:space="preserve">12 months </t>
  </si>
  <si>
    <t>12.5% of salary @ $80000/year</t>
  </si>
  <si>
    <t>Mx. G. Holder, University of X: Graduate Assistant for Fall 2022 semester</t>
  </si>
  <si>
    <t xml:space="preserve">200 hours </t>
  </si>
  <si>
    <t xml:space="preserve">$20/hour </t>
  </si>
  <si>
    <t xml:space="preserve">Ms. A. Rodgers, University of X: Graduate Assistant for Spring 2023 semester </t>
  </si>
  <si>
    <t xml:space="preserve">Total: Personnel Salary, Wages, Benefits </t>
  </si>
  <si>
    <t xml:space="preserve">Software Licensing &amp; Fees </t>
  </si>
  <si>
    <t xml:space="preserve">Audio Transcription Subscription </t>
  </si>
  <si>
    <t xml:space="preserve">$50/ month for two users </t>
  </si>
  <si>
    <t xml:space="preserve">WordPress WebHosting </t>
  </si>
  <si>
    <t xml:space="preserve">18 months </t>
  </si>
  <si>
    <t>$300/ year</t>
  </si>
  <si>
    <t>Final Cut Pro X Video/Audio Editing Software</t>
  </si>
  <si>
    <t xml:space="preserve">Total: Software Licensing &amp; Fees </t>
  </si>
  <si>
    <t xml:space="preserve">Equipment </t>
  </si>
  <si>
    <t xml:space="preserve">HD Camera </t>
  </si>
  <si>
    <t>External Microphone</t>
  </si>
  <si>
    <t xml:space="preserve">Ring Lights </t>
  </si>
  <si>
    <t xml:space="preserve">External Hard Drive </t>
  </si>
  <si>
    <t>Tripod</t>
  </si>
  <si>
    <t>Total: Equipment</t>
  </si>
  <si>
    <t xml:space="preserve">Direct Costs </t>
  </si>
  <si>
    <t xml:space="preserve">Interview Space Rental at API Community Archive </t>
  </si>
  <si>
    <t xml:space="preserve">15 hours: October 2022; Febraury 2023 </t>
  </si>
  <si>
    <t xml:space="preserve">$75/hour </t>
  </si>
  <si>
    <t xml:space="preserve">Interviewee Participation Gift Cards </t>
  </si>
  <si>
    <t xml:space="preserve">October 2022; February 2023 </t>
  </si>
  <si>
    <t>$50/ participant for 25 participants</t>
  </si>
  <si>
    <t xml:space="preserve">Reseach Carrels for Graduate Assistants </t>
  </si>
  <si>
    <t>$100/month</t>
  </si>
  <si>
    <t>Social Media ads for YouTube Channel</t>
  </si>
  <si>
    <t>Total: Direct Costs</t>
  </si>
  <si>
    <t xml:space="preserve">Travel &amp; Lodging </t>
  </si>
  <si>
    <t xml:space="preserve">Train tickets to interview site for PI and Graduate Assistants </t>
  </si>
  <si>
    <t xml:space="preserve">October 2022; February 2023: 4 interview/recording sessions  </t>
  </si>
  <si>
    <t>$35/roundtrip ticket</t>
  </si>
  <si>
    <t xml:space="preserve">PI and Graduate Assistants travel to Digital Humanities Symposium April 2023 </t>
  </si>
  <si>
    <t>$200/ roundtrip ticket</t>
  </si>
  <si>
    <t xml:space="preserve">PI and Graduate Assistants accomodation for Digital Humanities Symposium April 2023 </t>
  </si>
  <si>
    <t xml:space="preserve">April 17-April 19, 2023 </t>
  </si>
  <si>
    <t>$125/night</t>
  </si>
  <si>
    <t xml:space="preserve">Total: Travel &amp; Lodging </t>
  </si>
  <si>
    <t xml:space="preserve">Base Project Costs </t>
  </si>
  <si>
    <t xml:space="preserve">Total Budget Request </t>
  </si>
  <si>
    <t xml:space="preserve">**Please note that this is only a sample budget. Actual research project categories and budgeted amounts will vary by project. </t>
  </si>
  <si>
    <t xml:space="preserve">ACLS Digital Justice Development Grant </t>
  </si>
  <si>
    <t xml:space="preserve">Dr. K. Jones, (Project Co-Director) University of Y Institute of Information Sciences: 2 course buyouts for AY 22-23 </t>
  </si>
  <si>
    <t>12 months</t>
  </si>
  <si>
    <t>10% of salary/benefits @ $85000/ year</t>
  </si>
  <si>
    <t xml:space="preserve">Dr. R. Martinez (Project Co-Director)  ABC University: 1 course buyout for Fall 2023 semester </t>
  </si>
  <si>
    <t xml:space="preserve">6 months </t>
  </si>
  <si>
    <t xml:space="preserve">5% of salary/benefits @ $70000/year </t>
  </si>
  <si>
    <t>Mx. J. Donor, Postdoctoral Research Fellow in Digital Humanities (50% of postdoc)</t>
  </si>
  <si>
    <t xml:space="preserve"> $65000/year </t>
  </si>
  <si>
    <t xml:space="preserve">Ms. T. Watkins, Graduate Research Assistant (OCR cleanup/annotation) </t>
  </si>
  <si>
    <t xml:space="preserve">$25/ hour </t>
  </si>
  <si>
    <t xml:space="preserve">Mr. E. Davis, Web Designer </t>
  </si>
  <si>
    <t xml:space="preserve">100 hours </t>
  </si>
  <si>
    <t xml:space="preserve">$80/ hour </t>
  </si>
  <si>
    <t xml:space="preserve">Multi-year hosting platform subscription </t>
  </si>
  <si>
    <t xml:space="preserve">$12,000/ 5 year contract </t>
  </si>
  <si>
    <t xml:space="preserve">Software enhancements for API, user interface </t>
  </si>
  <si>
    <t xml:space="preserve">Del XPS Laptop </t>
  </si>
  <si>
    <t xml:space="preserve">HD Monitor </t>
  </si>
  <si>
    <t xml:space="preserve">Monthly office expenses for project team at U of Y </t>
  </si>
  <si>
    <t xml:space="preserve">$400/ month </t>
  </si>
  <si>
    <t xml:space="preserve">Postdoc roundtrip airfare travel to archive for research, scanning, training </t>
  </si>
  <si>
    <t>October 12-17, 2022</t>
  </si>
  <si>
    <t xml:space="preserve">Postdoc accomodations for archive trip </t>
  </si>
  <si>
    <t xml:space="preserve">$150/ night </t>
  </si>
  <si>
    <t xml:space="preserve">Roundtrip airfare  to DH Summer Institute training for PI and Postdoc </t>
  </si>
  <si>
    <t xml:space="preserve">August 1-3, 2023 </t>
  </si>
  <si>
    <t xml:space="preserve">$750/ roundtrip flight </t>
  </si>
  <si>
    <t xml:space="preserve">Accomodations for DH Summer Institute training for PI and Postdoc </t>
  </si>
  <si>
    <t xml:space="preserve">Roundtrip airfare for DH Summer Institute training for R. Martinez </t>
  </si>
  <si>
    <t>$500/ roundtrip flight</t>
  </si>
  <si>
    <t xml:space="preserve">Accomodations for DH Summer Institute training for R. Martinez </t>
  </si>
  <si>
    <t>Optional Cost Sharing, External Grants</t>
  </si>
  <si>
    <t xml:space="preserve">ABC University Faculty Conference Travel Grant </t>
  </si>
  <si>
    <t xml:space="preserve">University of Y Presidental Fellowship </t>
  </si>
  <si>
    <t xml:space="preserve">50% of postdoc @ $65000/year </t>
  </si>
  <si>
    <t xml:space="preserve">Total: Optional Cost Sharing </t>
  </si>
  <si>
    <t>Total Budget Request to ACLS</t>
  </si>
  <si>
    <t>Sample Budget Template**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</si>
</sst>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[$-409]mmmm\ d\,\ yyyy;@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0" fillId="3" borderId="0" xfId="0" applyFill="1"/>
    <xf numFmtId="0" fontId="2" fillId="3" borderId="0" xfId="0" applyFont="1" applyFill="1"/>
    <xf numFmtId="0" fontId="0" fillId="4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164" fontId="0" fillId="4" borderId="0" xfId="0" applyNumberFormat="1" applyFill="1"/>
    <xf numFmtId="164" fontId="0" fillId="0" borderId="0" xfId="0" applyNumberFormat="1"/>
    <xf numFmtId="6" fontId="0" fillId="0" borderId="0" xfId="0" applyNumberFormat="1"/>
    <xf numFmtId="6" fontId="0" fillId="4" borderId="0" xfId="0" applyNumberFormat="1" applyFill="1"/>
    <xf numFmtId="164" fontId="0" fillId="3" borderId="0" xfId="0" applyNumberFormat="1" applyFill="1"/>
    <xf numFmtId="165" fontId="0" fillId="0" borderId="0" xfId="0" applyNumberFormat="1" applyAlignment="1">
      <alignment wrapText="1"/>
    </xf>
    <xf numFmtId="0" fontId="0" fillId="4" borderId="0" xfId="0" applyFill="1" applyAlignment="1">
      <alignment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0" fillId="4" borderId="0" xfId="0" applyFill="1" applyAlignment="1">
      <alignment horizontal="right"/>
    </xf>
    <xf numFmtId="0" fontId="0" fillId="3" borderId="0" xfId="0" applyFill="1" applyAlignment="1">
      <alignment horizontal="right"/>
    </xf>
    <xf numFmtId="165" fontId="0" fillId="0" borderId="0" xfId="0" applyNumberFormat="1" applyAlignment="1">
      <alignment horizontal="right"/>
    </xf>
    <xf numFmtId="6" fontId="0" fillId="0" borderId="0" xfId="0" applyNumberFormat="1" applyAlignment="1">
      <alignment horizontal="right"/>
    </xf>
    <xf numFmtId="6" fontId="0" fillId="0" borderId="0" xfId="0" applyNumberFormat="1" applyAlignment="1">
      <alignment horizontal="right" wrapText="1"/>
    </xf>
    <xf numFmtId="164" fontId="2" fillId="3" borderId="0" xfId="0" applyNumberFormat="1" applyFont="1" applyFill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4"/>
  <sheetViews>
    <sheetView tabSelected="1" zoomScale="129" zoomScaleNormal="129" workbookViewId="0">
      <pane ySplit="3" topLeftCell="A10" activePane="bottomLeft" state="frozen"/>
      <selection activeCell="B1" sqref="B1"/>
      <selection pane="bottomLeft" activeCell="B2" sqref="B2:I2"/>
    </sheetView>
  </sheetViews>
  <sheetFormatPr defaultColWidth="8.86328125" defaultRowHeight="14.75" x14ac:dyDescent="0.75"/>
  <cols>
    <col min="2" max="3" width="39.86328125" customWidth="1"/>
    <col min="4" max="4" width="30.86328125" customWidth="1"/>
    <col min="5" max="5" width="21.26953125" customWidth="1"/>
    <col min="6" max="6" width="23.40625" customWidth="1"/>
  </cols>
  <sheetData>
    <row r="1" spans="2:9" ht="18.5" x14ac:dyDescent="0.9">
      <c r="B1" s="22" t="s">
        <v>0</v>
      </c>
      <c r="C1" s="22"/>
      <c r="D1" s="22"/>
      <c r="E1" s="22"/>
      <c r="F1" s="22"/>
      <c r="G1" s="22"/>
      <c r="H1" s="22"/>
      <c r="I1" s="22"/>
    </row>
    <row r="2" spans="2:9" x14ac:dyDescent="0.75">
      <c r="B2" s="23" t="s">
        <v>92</v>
      </c>
      <c r="C2" s="23"/>
      <c r="D2" s="23"/>
      <c r="E2" s="23"/>
      <c r="F2" s="23"/>
      <c r="G2" s="23"/>
      <c r="H2" s="23"/>
      <c r="I2" s="23"/>
    </row>
    <row r="3" spans="2:9" x14ac:dyDescent="0.75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/>
      <c r="H3" s="1"/>
      <c r="I3" s="1"/>
    </row>
    <row r="5" spans="2:9" x14ac:dyDescent="0.75">
      <c r="B5" s="3" t="s">
        <v>6</v>
      </c>
      <c r="C5" s="2"/>
      <c r="D5" s="2"/>
      <c r="E5" s="2"/>
      <c r="F5" s="2"/>
      <c r="G5" s="2"/>
      <c r="H5" s="2"/>
      <c r="I5" s="2"/>
    </row>
    <row r="6" spans="2:9" ht="29.5" x14ac:dyDescent="0.75">
      <c r="C6" s="5" t="s">
        <v>7</v>
      </c>
      <c r="D6" s="15" t="s">
        <v>8</v>
      </c>
      <c r="E6" s="14" t="s">
        <v>9</v>
      </c>
      <c r="F6" s="8">
        <f>80000/12.5</f>
        <v>6400</v>
      </c>
    </row>
    <row r="7" spans="2:9" ht="29.5" x14ac:dyDescent="0.75">
      <c r="C7" s="6" t="s">
        <v>10</v>
      </c>
      <c r="D7" s="15" t="s">
        <v>11</v>
      </c>
      <c r="E7" s="15" t="s">
        <v>12</v>
      </c>
      <c r="F7" s="8">
        <f>20*200</f>
        <v>4000</v>
      </c>
    </row>
    <row r="8" spans="2:9" ht="29.5" x14ac:dyDescent="0.75">
      <c r="C8" s="5" t="s">
        <v>13</v>
      </c>
      <c r="D8" s="15" t="s">
        <v>11</v>
      </c>
      <c r="E8" s="15" t="s">
        <v>12</v>
      </c>
      <c r="F8" s="8">
        <f>200*20</f>
        <v>4000</v>
      </c>
    </row>
    <row r="9" spans="2:9" x14ac:dyDescent="0.75">
      <c r="D9" s="15"/>
      <c r="E9" s="15"/>
    </row>
    <row r="10" spans="2:9" x14ac:dyDescent="0.75">
      <c r="D10" s="15"/>
      <c r="E10" s="15"/>
    </row>
    <row r="11" spans="2:9" x14ac:dyDescent="0.75">
      <c r="D11" s="15"/>
      <c r="E11" s="15"/>
    </row>
    <row r="12" spans="2:9" x14ac:dyDescent="0.75">
      <c r="B12" s="4" t="s">
        <v>14</v>
      </c>
      <c r="C12" s="4"/>
      <c r="D12" s="16"/>
      <c r="E12" s="16"/>
      <c r="F12" s="7">
        <f>SUM(F6:F11)</f>
        <v>14400</v>
      </c>
      <c r="G12" s="4"/>
      <c r="H12" s="4"/>
      <c r="I12" s="4"/>
    </row>
    <row r="13" spans="2:9" x14ac:dyDescent="0.75">
      <c r="B13" s="3" t="s">
        <v>15</v>
      </c>
      <c r="C13" s="2"/>
      <c r="D13" s="17"/>
      <c r="E13" s="17"/>
      <c r="F13" s="2"/>
      <c r="G13" s="2"/>
      <c r="H13" s="2"/>
      <c r="I13" s="2"/>
    </row>
    <row r="14" spans="2:9" ht="29.5" x14ac:dyDescent="0.75">
      <c r="C14" s="5" t="s">
        <v>16</v>
      </c>
      <c r="D14" s="15" t="s">
        <v>8</v>
      </c>
      <c r="E14" s="14" t="s">
        <v>17</v>
      </c>
      <c r="F14" s="8">
        <f>50*12</f>
        <v>600</v>
      </c>
    </row>
    <row r="15" spans="2:9" x14ac:dyDescent="0.75">
      <c r="C15" t="s">
        <v>18</v>
      </c>
      <c r="D15" s="15" t="s">
        <v>19</v>
      </c>
      <c r="E15" s="15" t="s">
        <v>20</v>
      </c>
      <c r="F15" s="8">
        <v>450</v>
      </c>
    </row>
    <row r="16" spans="2:9" x14ac:dyDescent="0.75">
      <c r="C16" s="5" t="s">
        <v>21</v>
      </c>
      <c r="D16" s="15"/>
      <c r="E16" s="19"/>
      <c r="F16" s="9">
        <v>300</v>
      </c>
    </row>
    <row r="17" spans="2:9" x14ac:dyDescent="0.75">
      <c r="D17" s="15"/>
      <c r="E17" s="15"/>
    </row>
    <row r="18" spans="2:9" x14ac:dyDescent="0.75">
      <c r="D18" s="15"/>
      <c r="E18" s="15"/>
    </row>
    <row r="19" spans="2:9" x14ac:dyDescent="0.75">
      <c r="B19" s="4" t="s">
        <v>22</v>
      </c>
      <c r="C19" s="4"/>
      <c r="D19" s="16"/>
      <c r="E19" s="16"/>
      <c r="F19" s="7">
        <f>SUM(F14:F18)</f>
        <v>1350</v>
      </c>
      <c r="G19" s="4"/>
      <c r="H19" s="4"/>
      <c r="I19" s="4"/>
    </row>
    <row r="20" spans="2:9" x14ac:dyDescent="0.75">
      <c r="B20" s="3" t="s">
        <v>23</v>
      </c>
      <c r="C20" s="2"/>
      <c r="D20" s="17"/>
      <c r="E20" s="17"/>
      <c r="F20" s="2"/>
      <c r="G20" s="2"/>
      <c r="H20" s="2"/>
      <c r="I20" s="2"/>
    </row>
    <row r="21" spans="2:9" x14ac:dyDescent="0.75">
      <c r="C21" t="s">
        <v>24</v>
      </c>
      <c r="D21" s="15"/>
      <c r="E21" s="15"/>
      <c r="F21" s="9">
        <v>750</v>
      </c>
    </row>
    <row r="22" spans="2:9" x14ac:dyDescent="0.75">
      <c r="C22" t="s">
        <v>25</v>
      </c>
      <c r="D22" s="15"/>
      <c r="E22" s="15"/>
      <c r="F22" s="9">
        <v>1500</v>
      </c>
    </row>
    <row r="23" spans="2:9" x14ac:dyDescent="0.75">
      <c r="C23" t="s">
        <v>26</v>
      </c>
      <c r="D23" s="15"/>
      <c r="E23" s="15"/>
      <c r="F23" s="9">
        <v>350</v>
      </c>
    </row>
    <row r="24" spans="2:9" x14ac:dyDescent="0.75">
      <c r="C24" t="s">
        <v>27</v>
      </c>
      <c r="D24" s="15"/>
      <c r="E24" s="15"/>
      <c r="F24" s="9">
        <v>150</v>
      </c>
    </row>
    <row r="25" spans="2:9" x14ac:dyDescent="0.75">
      <c r="C25" t="s">
        <v>28</v>
      </c>
      <c r="D25" s="15"/>
      <c r="E25" s="15"/>
      <c r="F25" s="9">
        <v>100</v>
      </c>
    </row>
    <row r="26" spans="2:9" x14ac:dyDescent="0.75">
      <c r="B26" s="4" t="s">
        <v>29</v>
      </c>
      <c r="C26" s="4"/>
      <c r="D26" s="16"/>
      <c r="E26" s="16"/>
      <c r="F26" s="10">
        <f>SUM(F21:F25)</f>
        <v>2850</v>
      </c>
      <c r="G26" s="4"/>
      <c r="H26" s="4"/>
      <c r="I26" s="4"/>
    </row>
    <row r="27" spans="2:9" x14ac:dyDescent="0.75">
      <c r="B27" s="3" t="s">
        <v>30</v>
      </c>
      <c r="C27" s="2"/>
      <c r="D27" s="17"/>
      <c r="E27" s="17"/>
      <c r="F27" s="2"/>
      <c r="G27" s="2"/>
      <c r="H27" s="2"/>
      <c r="I27" s="2"/>
    </row>
    <row r="28" spans="2:9" ht="29.5" x14ac:dyDescent="0.75">
      <c r="C28" s="5" t="s">
        <v>31</v>
      </c>
      <c r="D28" s="14" t="s">
        <v>32</v>
      </c>
      <c r="E28" s="15" t="s">
        <v>33</v>
      </c>
      <c r="F28" s="8">
        <f>15*75</f>
        <v>1125</v>
      </c>
    </row>
    <row r="29" spans="2:9" ht="29.5" x14ac:dyDescent="0.75">
      <c r="C29" t="s">
        <v>34</v>
      </c>
      <c r="D29" s="15" t="s">
        <v>35</v>
      </c>
      <c r="E29" s="14" t="s">
        <v>36</v>
      </c>
      <c r="F29" s="8">
        <f>25*50</f>
        <v>1250</v>
      </c>
    </row>
    <row r="30" spans="2:9" x14ac:dyDescent="0.75">
      <c r="C30" s="5" t="s">
        <v>37</v>
      </c>
      <c r="D30" s="15" t="s">
        <v>8</v>
      </c>
      <c r="E30" s="15" t="s">
        <v>38</v>
      </c>
      <c r="F30" s="8">
        <f>12*100</f>
        <v>1200</v>
      </c>
    </row>
    <row r="31" spans="2:9" x14ac:dyDescent="0.75">
      <c r="C31" t="s">
        <v>39</v>
      </c>
      <c r="D31" s="15" t="s">
        <v>8</v>
      </c>
      <c r="E31" s="15"/>
      <c r="F31" s="9">
        <v>500</v>
      </c>
    </row>
    <row r="32" spans="2:9" x14ac:dyDescent="0.75">
      <c r="D32" s="15"/>
      <c r="E32" s="15"/>
    </row>
    <row r="33" spans="2:9" x14ac:dyDescent="0.75">
      <c r="B33" s="4" t="s">
        <v>40</v>
      </c>
      <c r="C33" s="4"/>
      <c r="D33" s="16"/>
      <c r="E33" s="16"/>
      <c r="F33" s="7">
        <f>SUM(F28:F32)</f>
        <v>4075</v>
      </c>
      <c r="G33" s="4"/>
      <c r="H33" s="4"/>
      <c r="I33" s="4"/>
    </row>
    <row r="34" spans="2:9" x14ac:dyDescent="0.75">
      <c r="B34" s="3" t="s">
        <v>41</v>
      </c>
      <c r="C34" s="2"/>
      <c r="D34" s="17"/>
      <c r="E34" s="17"/>
      <c r="F34" s="2"/>
      <c r="G34" s="2"/>
      <c r="H34" s="2"/>
      <c r="I34" s="2"/>
    </row>
    <row r="35" spans="2:9" ht="29.5" x14ac:dyDescent="0.75">
      <c r="C35" s="5" t="s">
        <v>42</v>
      </c>
      <c r="D35" s="14" t="s">
        <v>43</v>
      </c>
      <c r="E35" s="14" t="s">
        <v>44</v>
      </c>
      <c r="F35" s="8">
        <f>35*8</f>
        <v>280</v>
      </c>
    </row>
    <row r="36" spans="2:9" ht="29.5" x14ac:dyDescent="0.75">
      <c r="C36" s="5" t="s">
        <v>45</v>
      </c>
      <c r="D36" s="12">
        <v>45033</v>
      </c>
      <c r="E36" s="14" t="s">
        <v>46</v>
      </c>
      <c r="F36" s="8">
        <f>200*3</f>
        <v>600</v>
      </c>
    </row>
    <row r="37" spans="2:9" ht="29.5" x14ac:dyDescent="0.75">
      <c r="C37" s="5" t="s">
        <v>47</v>
      </c>
      <c r="D37" s="14" t="s">
        <v>48</v>
      </c>
      <c r="E37" s="14" t="s">
        <v>49</v>
      </c>
      <c r="F37" s="8">
        <f>3*(125*2)</f>
        <v>750</v>
      </c>
    </row>
    <row r="38" spans="2:9" x14ac:dyDescent="0.75">
      <c r="B38" s="4" t="s">
        <v>50</v>
      </c>
      <c r="C38" s="13"/>
      <c r="D38" s="13"/>
      <c r="E38" s="13"/>
      <c r="F38" s="7">
        <f>SUM(F35:F37)</f>
        <v>1630</v>
      </c>
      <c r="G38" s="4"/>
      <c r="H38" s="4"/>
      <c r="I38" s="4"/>
    </row>
    <row r="39" spans="2:9" x14ac:dyDescent="0.75">
      <c r="B39" s="3" t="s">
        <v>51</v>
      </c>
      <c r="C39" s="2"/>
      <c r="D39" s="2"/>
      <c r="E39" s="2"/>
      <c r="F39" s="11">
        <f>SUM(F12,F19,F26,F33)</f>
        <v>22675</v>
      </c>
      <c r="G39" s="2"/>
      <c r="H39" s="2"/>
      <c r="I39" s="2"/>
    </row>
    <row r="41" spans="2:9" x14ac:dyDescent="0.75">
      <c r="B41" s="3" t="s">
        <v>52</v>
      </c>
      <c r="C41" s="2"/>
      <c r="D41" s="2"/>
      <c r="E41" s="2"/>
      <c r="F41" s="11">
        <f>F39</f>
        <v>22675</v>
      </c>
      <c r="G41" s="2"/>
      <c r="H41" s="2"/>
      <c r="I41" s="2"/>
    </row>
    <row r="44" spans="2:9" x14ac:dyDescent="0.75">
      <c r="B44" t="s">
        <v>53</v>
      </c>
    </row>
  </sheetData>
  <mergeCells count="2">
    <mergeCell ref="B1:I1"/>
    <mergeCell ref="B2:I2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89E6F-CC8E-40DD-8D8D-B46D3096638F}">
  <dimension ref="B1:I55"/>
  <sheetViews>
    <sheetView zoomScale="135" zoomScaleNormal="135" workbookViewId="0">
      <pane ySplit="3" topLeftCell="A10" activePane="bottomLeft" state="frozen"/>
      <selection activeCell="B1" sqref="B1"/>
      <selection pane="bottomLeft" activeCell="B2" sqref="B2:I2"/>
    </sheetView>
  </sheetViews>
  <sheetFormatPr defaultColWidth="8.86328125" defaultRowHeight="14.75" x14ac:dyDescent="0.75"/>
  <cols>
    <col min="2" max="2" width="39.86328125" customWidth="1"/>
    <col min="3" max="3" width="55.26953125" customWidth="1"/>
    <col min="4" max="4" width="30.86328125" customWidth="1"/>
    <col min="5" max="5" width="38.7265625" customWidth="1"/>
    <col min="6" max="6" width="23.40625" customWidth="1"/>
  </cols>
  <sheetData>
    <row r="1" spans="2:9" ht="18.5" x14ac:dyDescent="0.9">
      <c r="B1" s="22" t="s">
        <v>54</v>
      </c>
      <c r="C1" s="22"/>
      <c r="D1" s="22"/>
      <c r="E1" s="22"/>
      <c r="F1" s="22"/>
      <c r="G1" s="22"/>
      <c r="H1" s="22"/>
      <c r="I1" s="22"/>
    </row>
    <row r="2" spans="2:9" x14ac:dyDescent="0.75">
      <c r="B2" s="23" t="s">
        <v>92</v>
      </c>
      <c r="C2" s="23"/>
      <c r="D2" s="23"/>
      <c r="E2" s="23"/>
      <c r="F2" s="23"/>
      <c r="G2" s="23"/>
      <c r="H2" s="23"/>
      <c r="I2" s="23"/>
    </row>
    <row r="3" spans="2:9" x14ac:dyDescent="0.75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/>
      <c r="H3" s="1"/>
      <c r="I3" s="1"/>
    </row>
    <row r="4" spans="2:9" x14ac:dyDescent="0.75">
      <c r="F4" s="8"/>
    </row>
    <row r="5" spans="2:9" x14ac:dyDescent="0.75">
      <c r="B5" s="3" t="s">
        <v>6</v>
      </c>
      <c r="C5" s="2"/>
      <c r="D5" s="2"/>
      <c r="E5" s="2"/>
      <c r="F5" s="11"/>
      <c r="G5" s="2"/>
      <c r="H5" s="2"/>
      <c r="I5" s="2"/>
    </row>
    <row r="6" spans="2:9" ht="29.5" x14ac:dyDescent="0.75">
      <c r="C6" s="5" t="s">
        <v>55</v>
      </c>
      <c r="D6" s="15" t="s">
        <v>56</v>
      </c>
      <c r="E6" s="15" t="s">
        <v>57</v>
      </c>
      <c r="F6" s="8">
        <v>8500</v>
      </c>
    </row>
    <row r="7" spans="2:9" ht="29.5" x14ac:dyDescent="0.75">
      <c r="C7" s="5" t="s">
        <v>58</v>
      </c>
      <c r="D7" s="15" t="s">
        <v>59</v>
      </c>
      <c r="E7" s="15" t="s">
        <v>60</v>
      </c>
      <c r="F7" s="8">
        <f>0.05*75000</f>
        <v>3750</v>
      </c>
    </row>
    <row r="8" spans="2:9" ht="29.5" x14ac:dyDescent="0.75">
      <c r="C8" s="5" t="s">
        <v>61</v>
      </c>
      <c r="D8" s="15" t="s">
        <v>8</v>
      </c>
      <c r="E8" s="15" t="s">
        <v>62</v>
      </c>
      <c r="F8" s="8">
        <f>65000</f>
        <v>65000</v>
      </c>
    </row>
    <row r="9" spans="2:9" ht="29.5" x14ac:dyDescent="0.75">
      <c r="C9" s="5" t="s">
        <v>63</v>
      </c>
      <c r="D9" s="15" t="s">
        <v>11</v>
      </c>
      <c r="E9" s="15" t="s">
        <v>64</v>
      </c>
      <c r="F9" s="8">
        <f>200*25</f>
        <v>5000</v>
      </c>
    </row>
    <row r="10" spans="2:9" x14ac:dyDescent="0.75">
      <c r="C10" s="5" t="s">
        <v>65</v>
      </c>
      <c r="D10" s="15" t="s">
        <v>66</v>
      </c>
      <c r="E10" s="15" t="s">
        <v>67</v>
      </c>
      <c r="F10" s="8">
        <f>100*80</f>
        <v>8000</v>
      </c>
    </row>
    <row r="11" spans="2:9" x14ac:dyDescent="0.75">
      <c r="D11" s="15"/>
      <c r="E11" s="15"/>
      <c r="F11" s="8"/>
    </row>
    <row r="12" spans="2:9" x14ac:dyDescent="0.75">
      <c r="D12" s="15"/>
      <c r="E12" s="15"/>
      <c r="F12" s="8"/>
    </row>
    <row r="13" spans="2:9" x14ac:dyDescent="0.75">
      <c r="B13" s="4" t="s">
        <v>14</v>
      </c>
      <c r="C13" s="4"/>
      <c r="D13" s="16"/>
      <c r="E13" s="16"/>
      <c r="F13" s="7">
        <f>SUM(F6:F12)</f>
        <v>90250</v>
      </c>
      <c r="G13" s="4"/>
      <c r="H13" s="4"/>
      <c r="I13" s="4"/>
    </row>
    <row r="14" spans="2:9" x14ac:dyDescent="0.75">
      <c r="B14" s="3" t="s">
        <v>15</v>
      </c>
      <c r="C14" s="2"/>
      <c r="D14" s="17"/>
      <c r="E14" s="17"/>
      <c r="F14" s="11"/>
      <c r="G14" s="2"/>
      <c r="H14" s="2"/>
      <c r="I14" s="2"/>
    </row>
    <row r="15" spans="2:9" x14ac:dyDescent="0.75">
      <c r="C15" t="s">
        <v>68</v>
      </c>
      <c r="D15" s="15"/>
      <c r="E15" s="15" t="s">
        <v>69</v>
      </c>
      <c r="F15" s="8">
        <v>5000</v>
      </c>
    </row>
    <row r="16" spans="2:9" x14ac:dyDescent="0.75">
      <c r="C16" t="s">
        <v>70</v>
      </c>
      <c r="F16" s="8">
        <v>10000</v>
      </c>
    </row>
    <row r="17" spans="2:9" x14ac:dyDescent="0.75">
      <c r="F17" s="8"/>
    </row>
    <row r="18" spans="2:9" x14ac:dyDescent="0.75">
      <c r="F18" s="8"/>
    </row>
    <row r="19" spans="2:9" x14ac:dyDescent="0.75">
      <c r="F19" s="8"/>
    </row>
    <row r="20" spans="2:9" x14ac:dyDescent="0.75">
      <c r="B20" s="4" t="s">
        <v>22</v>
      </c>
      <c r="C20" s="4"/>
      <c r="D20" s="4"/>
      <c r="E20" s="4"/>
      <c r="F20" s="7">
        <f>SUM(F15:F19)</f>
        <v>15000</v>
      </c>
      <c r="G20" s="4"/>
      <c r="H20" s="4"/>
      <c r="I20" s="4"/>
    </row>
    <row r="21" spans="2:9" x14ac:dyDescent="0.75">
      <c r="B21" s="3" t="s">
        <v>23</v>
      </c>
      <c r="C21" s="2"/>
      <c r="D21" s="2"/>
      <c r="E21" s="2"/>
      <c r="F21" s="11"/>
      <c r="G21" s="2"/>
      <c r="H21" s="2"/>
      <c r="I21" s="2"/>
    </row>
    <row r="22" spans="2:9" x14ac:dyDescent="0.75">
      <c r="C22" t="s">
        <v>27</v>
      </c>
      <c r="F22" s="8">
        <v>250</v>
      </c>
    </row>
    <row r="23" spans="2:9" x14ac:dyDescent="0.75">
      <c r="C23" t="s">
        <v>71</v>
      </c>
      <c r="F23" s="8">
        <v>1200</v>
      </c>
    </row>
    <row r="24" spans="2:9" x14ac:dyDescent="0.75">
      <c r="C24" t="s">
        <v>72</v>
      </c>
      <c r="F24" s="8">
        <v>450</v>
      </c>
    </row>
    <row r="25" spans="2:9" x14ac:dyDescent="0.75">
      <c r="F25" s="8"/>
    </row>
    <row r="26" spans="2:9" x14ac:dyDescent="0.75">
      <c r="F26" s="8"/>
    </row>
    <row r="27" spans="2:9" x14ac:dyDescent="0.75">
      <c r="B27" s="4" t="s">
        <v>29</v>
      </c>
      <c r="C27" s="4"/>
      <c r="D27" s="4"/>
      <c r="E27" s="4"/>
      <c r="F27" s="7">
        <f>SUM(F22:F26)</f>
        <v>1900</v>
      </c>
      <c r="G27" s="4"/>
      <c r="H27" s="4"/>
      <c r="I27" s="4"/>
    </row>
    <row r="28" spans="2:9" x14ac:dyDescent="0.75">
      <c r="B28" s="3" t="s">
        <v>30</v>
      </c>
      <c r="C28" s="2"/>
      <c r="D28" s="2"/>
      <c r="E28" s="2"/>
      <c r="F28" s="11"/>
      <c r="G28" s="2"/>
      <c r="H28" s="2"/>
      <c r="I28" s="2"/>
    </row>
    <row r="29" spans="2:9" x14ac:dyDescent="0.75">
      <c r="C29" t="s">
        <v>73</v>
      </c>
      <c r="D29" s="15" t="s">
        <v>8</v>
      </c>
      <c r="E29" s="20" t="s">
        <v>74</v>
      </c>
      <c r="F29" s="8">
        <f>450*12</f>
        <v>5400</v>
      </c>
    </row>
    <row r="30" spans="2:9" x14ac:dyDescent="0.75">
      <c r="F30" s="8"/>
    </row>
    <row r="31" spans="2:9" x14ac:dyDescent="0.75">
      <c r="F31" s="8"/>
    </row>
    <row r="32" spans="2:9" x14ac:dyDescent="0.75">
      <c r="F32" s="8"/>
    </row>
    <row r="33" spans="2:9" x14ac:dyDescent="0.75">
      <c r="F33" s="8"/>
    </row>
    <row r="34" spans="2:9" x14ac:dyDescent="0.75">
      <c r="B34" s="4" t="s">
        <v>40</v>
      </c>
      <c r="C34" s="4"/>
      <c r="D34" s="4"/>
      <c r="E34" s="4"/>
      <c r="F34" s="7">
        <f>SUM(F29:F33)</f>
        <v>5400</v>
      </c>
      <c r="G34" s="4"/>
      <c r="H34" s="4"/>
      <c r="I34" s="4"/>
    </row>
    <row r="35" spans="2:9" x14ac:dyDescent="0.75">
      <c r="B35" s="3" t="s">
        <v>41</v>
      </c>
      <c r="C35" s="2"/>
      <c r="D35" s="2"/>
      <c r="E35" s="2"/>
      <c r="F35" s="11"/>
      <c r="G35" s="2"/>
      <c r="H35" s="2"/>
      <c r="I35" s="2"/>
    </row>
    <row r="36" spans="2:9" ht="29.5" x14ac:dyDescent="0.75">
      <c r="C36" s="5" t="s">
        <v>75</v>
      </c>
      <c r="D36" s="18" t="s">
        <v>76</v>
      </c>
      <c r="E36" s="9">
        <v>600</v>
      </c>
      <c r="F36" s="8">
        <v>600</v>
      </c>
    </row>
    <row r="37" spans="2:9" x14ac:dyDescent="0.75">
      <c r="C37" t="s">
        <v>77</v>
      </c>
      <c r="D37" s="18" t="s">
        <v>76</v>
      </c>
      <c r="E37" s="15" t="s">
        <v>78</v>
      </c>
      <c r="F37" s="8">
        <f>150*5</f>
        <v>750</v>
      </c>
    </row>
    <row r="38" spans="2:9" x14ac:dyDescent="0.75">
      <c r="C38" t="s">
        <v>79</v>
      </c>
      <c r="D38" s="15" t="s">
        <v>80</v>
      </c>
      <c r="E38" s="19" t="s">
        <v>81</v>
      </c>
      <c r="F38" s="8">
        <f>2*750</f>
        <v>1500</v>
      </c>
    </row>
    <row r="39" spans="2:9" x14ac:dyDescent="0.75">
      <c r="C39" t="s">
        <v>82</v>
      </c>
      <c r="D39" s="15" t="s">
        <v>80</v>
      </c>
      <c r="E39" s="15" t="s">
        <v>49</v>
      </c>
      <c r="F39" s="8">
        <f>(125*2)*2</f>
        <v>500</v>
      </c>
    </row>
    <row r="40" spans="2:9" x14ac:dyDescent="0.75">
      <c r="C40" t="s">
        <v>83</v>
      </c>
      <c r="D40" s="15" t="s">
        <v>80</v>
      </c>
      <c r="E40" s="15" t="s">
        <v>84</v>
      </c>
      <c r="F40" s="8">
        <v>500</v>
      </c>
    </row>
    <row r="41" spans="2:9" x14ac:dyDescent="0.75">
      <c r="C41" t="s">
        <v>85</v>
      </c>
      <c r="D41" s="15" t="s">
        <v>80</v>
      </c>
      <c r="E41" s="19" t="s">
        <v>49</v>
      </c>
      <c r="F41" s="8">
        <f>125*2</f>
        <v>250</v>
      </c>
    </row>
    <row r="42" spans="2:9" x14ac:dyDescent="0.75">
      <c r="B42" s="4" t="s">
        <v>50</v>
      </c>
      <c r="C42" s="4"/>
      <c r="D42" s="4"/>
      <c r="E42" s="4"/>
      <c r="F42" s="7">
        <f>SUM(F36:F39)</f>
        <v>3350</v>
      </c>
      <c r="G42" s="4"/>
      <c r="H42" s="4"/>
      <c r="I42" s="4"/>
    </row>
    <row r="43" spans="2:9" x14ac:dyDescent="0.75">
      <c r="B43" s="3" t="s">
        <v>86</v>
      </c>
      <c r="C43" s="2"/>
      <c r="D43" s="2"/>
      <c r="E43" s="2"/>
      <c r="F43" s="11"/>
      <c r="G43" s="2"/>
      <c r="H43" s="2"/>
      <c r="I43" s="2"/>
    </row>
    <row r="44" spans="2:9" x14ac:dyDescent="0.75">
      <c r="B44" s="1"/>
      <c r="C44" t="s">
        <v>87</v>
      </c>
      <c r="F44" s="8">
        <v>1000</v>
      </c>
    </row>
    <row r="45" spans="2:9" x14ac:dyDescent="0.75">
      <c r="B45" s="1"/>
      <c r="C45" t="s">
        <v>88</v>
      </c>
      <c r="D45" t="s">
        <v>8</v>
      </c>
      <c r="E45" s="15" t="s">
        <v>89</v>
      </c>
      <c r="F45" s="8">
        <f>65000/2</f>
        <v>32500</v>
      </c>
    </row>
    <row r="46" spans="2:9" x14ac:dyDescent="0.75">
      <c r="B46" s="1"/>
      <c r="F46" s="8"/>
    </row>
    <row r="47" spans="2:9" x14ac:dyDescent="0.75">
      <c r="B47" s="1"/>
      <c r="F47" s="8"/>
    </row>
    <row r="48" spans="2:9" x14ac:dyDescent="0.75">
      <c r="B48" s="4" t="s">
        <v>90</v>
      </c>
      <c r="C48" s="4"/>
      <c r="D48" s="4"/>
      <c r="E48" s="4"/>
      <c r="F48" s="7">
        <f>F44+F45</f>
        <v>33500</v>
      </c>
      <c r="G48" s="4"/>
      <c r="H48" s="4"/>
      <c r="I48" s="4"/>
    </row>
    <row r="49" spans="2:9" x14ac:dyDescent="0.75">
      <c r="F49" s="8"/>
    </row>
    <row r="50" spans="2:9" x14ac:dyDescent="0.75">
      <c r="B50" s="3" t="s">
        <v>51</v>
      </c>
      <c r="C50" s="2"/>
      <c r="D50" s="2"/>
      <c r="E50" s="2"/>
      <c r="F50" s="11">
        <f>F13+F20+F34+F42+F27</f>
        <v>115900</v>
      </c>
      <c r="G50" s="2"/>
      <c r="H50" s="2"/>
      <c r="I50" s="2"/>
    </row>
    <row r="51" spans="2:9" x14ac:dyDescent="0.75">
      <c r="F51" s="8"/>
    </row>
    <row r="52" spans="2:9" x14ac:dyDescent="0.75">
      <c r="B52" s="3" t="s">
        <v>91</v>
      </c>
      <c r="C52" s="2"/>
      <c r="D52" s="2"/>
      <c r="E52" s="2"/>
      <c r="F52" s="21">
        <f>(F13+F20+F27+F34+F42)-F48</f>
        <v>82400</v>
      </c>
      <c r="G52" s="2"/>
      <c r="H52" s="2"/>
      <c r="I52" s="2"/>
    </row>
    <row r="55" spans="2:9" x14ac:dyDescent="0.75">
      <c r="B55" t="s">
        <v>53</v>
      </c>
    </row>
  </sheetData>
  <mergeCells count="2">
    <mergeCell ref="B1:I1"/>
    <mergeCell ref="B2:I2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5BBA21A41DC4FBACAA2EFCC912F54" ma:contentTypeVersion="3" ma:contentTypeDescription="Create a new document." ma:contentTypeScope="" ma:versionID="ebc1adabf8d69aaac1a10c84ca25d88e">
  <xsd:schema xmlns:xsd="http://www.w3.org/2001/XMLSchema" xmlns:xs="http://www.w3.org/2001/XMLSchema" xmlns:p="http://schemas.microsoft.com/office/2006/metadata/properties" xmlns:ns2="a2cba899-ea43-4c8a-865a-c47efb3a16eb" targetNamespace="http://schemas.microsoft.com/office/2006/metadata/properties" ma:root="true" ma:fieldsID="0a1983980d7c0cde693f60319c6eee3d" ns2:_="">
    <xsd:import namespace="a2cba899-ea43-4c8a-865a-c47efb3a16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ba899-ea43-4c8a-865a-c47efb3a16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676CF3-A120-4EFA-A333-7FFE04ED357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616E1E7-FC81-443C-8B80-3DABEF01B9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0B5E25-6756-4E10-A568-A38A673F5D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DJ Seed Grant</vt:lpstr>
      <vt:lpstr>DJ Development Grant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Keyanah Nurse</dc:creator>
  <cp:keywords/>
  <dc:description/>
  <cp:lastModifiedBy>Keyanah Nurse</cp:lastModifiedBy>
  <cp:revision/>
  <dcterms:created xsi:type="dcterms:W3CDTF">2021-11-10T17:04:40Z</dcterms:created>
  <dcterms:modified xsi:type="dcterms:W3CDTF">2023-07-27T18:09:04Z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0x01010079F5BBA21A41DC4FBACAA2EFCC912F54</vt:lpwstr>
  </property>
</Properties>
</file>